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4240" windowHeight="12600" firstSheet="1" activeTab="1"/>
  </bookViews>
  <sheets>
    <sheet name="SEPTEMBRIE 2023 " sheetId="29" r:id="rId1"/>
    <sheet name="TIPAR ALOCARE APRILIE TSA" sheetId="38" r:id="rId2"/>
  </sheets>
  <calcPr calcId="125725"/>
</workbook>
</file>

<file path=xl/calcChain.xml><?xml version="1.0" encoding="utf-8"?>
<calcChain xmlns="http://schemas.openxmlformats.org/spreadsheetml/2006/main">
  <c r="L17" i="29"/>
  <c r="J22"/>
  <c r="K22" s="1"/>
  <c r="K23" s="1"/>
  <c r="L23" s="1"/>
  <c r="G22"/>
  <c r="J20"/>
  <c r="K20" s="1"/>
  <c r="K21" s="1"/>
  <c r="L21" s="1"/>
  <c r="G20"/>
  <c r="J18"/>
  <c r="K18" s="1"/>
  <c r="K19" s="1"/>
  <c r="L19" s="1"/>
  <c r="G18"/>
  <c r="J16"/>
  <c r="K16" s="1"/>
  <c r="K17" s="1"/>
  <c r="G16"/>
  <c r="K14"/>
  <c r="J14"/>
  <c r="G14"/>
  <c r="J13"/>
  <c r="K13" s="1"/>
  <c r="G13"/>
  <c r="J12"/>
  <c r="K12" s="1"/>
  <c r="G12"/>
  <c r="J11"/>
  <c r="K11" s="1"/>
  <c r="G11"/>
  <c r="J10"/>
  <c r="K10" s="1"/>
  <c r="G10"/>
  <c r="J9"/>
  <c r="K9" s="1"/>
  <c r="G9"/>
  <c r="J8"/>
  <c r="K8" s="1"/>
  <c r="G8"/>
  <c r="K7"/>
  <c r="J7"/>
  <c r="G7"/>
  <c r="K6"/>
  <c r="J6"/>
  <c r="G6"/>
  <c r="K15" l="1"/>
  <c r="K24" l="1"/>
  <c r="E30" s="1"/>
  <c r="E32" s="1"/>
  <c r="L15"/>
  <c r="L24"/>
  <c r="N28" s="1"/>
</calcChain>
</file>

<file path=xl/sharedStrings.xml><?xml version="1.0" encoding="utf-8"?>
<sst xmlns="http://schemas.openxmlformats.org/spreadsheetml/2006/main" count="114" uniqueCount="94">
  <si>
    <t>Nr. Crt.</t>
  </si>
  <si>
    <t>Numar contract</t>
  </si>
  <si>
    <t>Denumire Furnizor</t>
  </si>
  <si>
    <t>Denumire medic</t>
  </si>
  <si>
    <t>Cod parafa</t>
  </si>
  <si>
    <t>nr ore/sapt</t>
  </si>
  <si>
    <t>Nr.ore/zi</t>
  </si>
  <si>
    <t>nr consultatii /zi</t>
  </si>
  <si>
    <t>S0141</t>
  </si>
  <si>
    <t>INMCAB PROF DR BRATILA</t>
  </si>
  <si>
    <t>FAUR FELICIA</t>
  </si>
  <si>
    <t>GVINDA MIHAILA CAMELIA</t>
  </si>
  <si>
    <t>POPESCU ALICE</t>
  </si>
  <si>
    <t>RADU MONICA OANA</t>
  </si>
  <si>
    <t>UNGUREANU RAZVAN</t>
  </si>
  <si>
    <t xml:space="preserve">URDAREANU GABRIELA </t>
  </si>
  <si>
    <t>VLĂSCEANU LUMINIŢA</t>
  </si>
  <si>
    <t>BULIMAC IULIA-INGRID</t>
  </si>
  <si>
    <t>CIMPOESU IOANA LAURA</t>
  </si>
  <si>
    <t>B37486</t>
  </si>
  <si>
    <t>INMCAB PROF DR BRATILA Total</t>
  </si>
  <si>
    <t>S0635</t>
  </si>
  <si>
    <t>CM GHENCEA SRL</t>
  </si>
  <si>
    <t>BUSTAN LAURA-IONELA</t>
  </si>
  <si>
    <t>CM GHENCEA SRL Total</t>
  </si>
  <si>
    <t>S0786</t>
  </si>
  <si>
    <t xml:space="preserve">CMI CRETU  RUXANDA CATALINA </t>
  </si>
  <si>
    <t xml:space="preserve"> CRETU  RUXANDA CATALINA </t>
  </si>
  <si>
    <t>C47288</t>
  </si>
  <si>
    <t>CMI CRETU  RUXANDA CATALINA  Total</t>
  </si>
  <si>
    <t>Grand Total</t>
  </si>
  <si>
    <t>pondere alocat vs maxim realizabil</t>
  </si>
  <si>
    <t>CONTRACTARE AMBULATORIU DE SPECIALITATE ACUPUNCTURA</t>
  </si>
  <si>
    <t>C54964</t>
  </si>
  <si>
    <t>HUB MEDICAL</t>
  </si>
  <si>
    <t>SAN MED</t>
  </si>
  <si>
    <t>Dr. Artemi</t>
  </si>
  <si>
    <t>MIHAILA MIRELA DANIELA</t>
  </si>
  <si>
    <t>E40543</t>
  </si>
  <si>
    <t>SAN MED  Total</t>
  </si>
  <si>
    <t>S1333/2023</t>
  </si>
  <si>
    <t xml:space="preserve"> Total HUB MEDICAL</t>
  </si>
  <si>
    <t>PUNCTAJUL PENSTRU SERVICII MEDICALE DE ACUPUNCTURA PENTRU SEPTEMBRIE 2023</t>
  </si>
  <si>
    <t>nr zile lucratoare SEPTEMBRIE 2023</t>
  </si>
  <si>
    <t>nr max consultatii SEPTEMBRIE2023</t>
  </si>
  <si>
    <t>Suma maxima SEPTEMBRIE2023   (cons+cure)</t>
  </si>
  <si>
    <t>ALOCARE SEPTEMBRIE 2023 PROPORTIONAL CU SUMA APROBATA</t>
  </si>
  <si>
    <t>SUMA MAXIM REALIZABILA LA LUNA SEPTEMBRIE 2023</t>
  </si>
  <si>
    <t>SUMA ALOCATA PENTRU SEPTEMBRIE 2023</t>
  </si>
  <si>
    <t>PCX1/2023</t>
  </si>
  <si>
    <t>ASOCIATIA SPUNE DA VIETII</t>
  </si>
  <si>
    <t>PSIHOCONEX SRL</t>
  </si>
  <si>
    <t>PCX4/2024</t>
  </si>
  <si>
    <t>PCX5/2024</t>
  </si>
  <si>
    <t>ASOCIATIA HELP AUTISM</t>
  </si>
  <si>
    <t>PCX6/2024</t>
  </si>
  <si>
    <t>PCX8/2024</t>
  </si>
  <si>
    <t>PCX3/2024</t>
  </si>
  <si>
    <t>PCX7/2024</t>
  </si>
  <si>
    <t>Cod fiscal furnizor</t>
  </si>
  <si>
    <t>Nume furnizor</t>
  </si>
  <si>
    <t>ADRESA FURNIZOR</t>
  </si>
  <si>
    <t>TELEFON TRANSMIS cnas</t>
  </si>
  <si>
    <t>Email furnizor</t>
  </si>
  <si>
    <t>CABINET INDIVIDUAL MITREA MARIA GEORGIANA</t>
  </si>
  <si>
    <t>STR. INTRAREA SILISTRARU, NR.28, SECTOR 6, BUCURESTI</t>
  </si>
  <si>
    <t>0734436436</t>
  </si>
  <si>
    <t>georgiana.chivan@yahoo.com</t>
  </si>
  <si>
    <t>STR. COLENTINA, NR.7, MOGOSOAIA, JUD. ILFOV</t>
  </si>
  <si>
    <t>0774085067</t>
  </si>
  <si>
    <t>ongspunedavietii@gmail.com</t>
  </si>
  <si>
    <t>STR. LOTRIOARA, NR.17, BL. M31B, SC.A, ET.4, AP.18, SECTOR 3, BUCURESTI</t>
  </si>
  <si>
    <t>0773315667</t>
  </si>
  <si>
    <t>psihoconex18@gmail.com</t>
  </si>
  <si>
    <t>CABINET INDIVIDUAL DE PSIHOLOGIE SBARNA SIMONA CARMEN</t>
  </si>
  <si>
    <t>STR. DEZROBIRII, NR.46, BL. P14, SC.A, PARTER, AP.2, SECTOR 6,  BUCURESTI</t>
  </si>
  <si>
    <t>0724813112</t>
  </si>
  <si>
    <t>office@peopledevelop.ro</t>
  </si>
  <si>
    <t>CLINICA ATELIER PSY SRL</t>
  </si>
  <si>
    <t>STR. JULES MICHELET, NR.7, CAMERA 1, ET.1, AP.3, SECTOR 1, BUCURESTI</t>
  </si>
  <si>
    <t>0723153213</t>
  </si>
  <si>
    <t>nickoprea22@yahoo.com</t>
  </si>
  <si>
    <t>ASOCIATIA PENTRU DEZVOLTAREA COPILULUI</t>
  </si>
  <si>
    <t>STR. PICTOR BARBU ISCOVESCU, NR. 24A, ET.3, AP.3, SECTOR 1, BUCURESTI</t>
  </si>
  <si>
    <t>0727638368</t>
  </si>
  <si>
    <t>iulia@institutulcopilului.ro</t>
  </si>
  <si>
    <t>STR. MARIN PAZON, NR. 2b, ET. PARTER SI ET 1, sector 3</t>
  </si>
  <si>
    <t>0727228551</t>
  </si>
  <si>
    <t>CABINET INDIVIDUAL DE PSIHOLOGIE BOLOLOI DANIELA</t>
  </si>
  <si>
    <t xml:space="preserve">Str. Intrarea Graurului, nr. 9, et. 1, cam. 3, București, sector </t>
  </si>
  <si>
    <t>PLAFON APRILIE</t>
  </si>
  <si>
    <t>daiela.bololoi@helpautism.ro</t>
  </si>
  <si>
    <t>daniela.bololoi@helpautism.ro</t>
  </si>
  <si>
    <t>PLAFON MARTIE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</si>
</sst>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&quot;-&quot;??\ _l_e_i_-;_-@_-"/>
    <numFmt numFmtId="165" formatCode="_(* #,##0.00_);_(* \(#,##0.00\);_(* &quot;-&quot;??_);_(@_)"/>
    <numFmt numFmtId="166" formatCode="0.00000%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charset val="238"/>
    </font>
    <font>
      <sz val="10"/>
      <name val="Calibri"/>
      <family val="2"/>
      <scheme val="minor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3" fillId="0" borderId="0"/>
    <xf numFmtId="0" fontId="14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" fontId="9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65" fontId="6" fillId="0" borderId="1" xfId="2" applyFont="1" applyFill="1" applyBorder="1"/>
    <xf numFmtId="4" fontId="3" fillId="3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right" wrapText="1"/>
    </xf>
    <xf numFmtId="166" fontId="6" fillId="0" borderId="1" xfId="3" applyNumberFormat="1" applyFont="1" applyFill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0" fillId="4" borderId="1" xfId="4" applyBorder="1" applyAlignment="1">
      <alignment horizontal="center" vertical="center" wrapText="1"/>
    </xf>
    <xf numFmtId="0" fontId="10" fillId="4" borderId="1" xfId="4" applyBorder="1" applyAlignment="1">
      <alignment horizontal="center" vertical="center"/>
    </xf>
    <xf numFmtId="0" fontId="0" fillId="5" borderId="1" xfId="0" applyFill="1" applyBorder="1"/>
    <xf numFmtId="0" fontId="11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6" fillId="0" borderId="1" xfId="7" applyBorder="1" applyAlignment="1" applyProtection="1"/>
    <xf numFmtId="49" fontId="0" fillId="0" borderId="0" xfId="0" applyNumberFormat="1"/>
    <xf numFmtId="0" fontId="0" fillId="2" borderId="0" xfId="0" applyFill="1"/>
    <xf numFmtId="2" fontId="15" fillId="7" borderId="1" xfId="5" applyNumberFormat="1" applyFont="1" applyFill="1" applyBorder="1" applyAlignment="1">
      <alignment horizontal="center" vertical="center"/>
    </xf>
    <xf numFmtId="0" fontId="15" fillId="7" borderId="1" xfId="5" applyFont="1" applyFill="1" applyBorder="1" applyAlignment="1">
      <alignment horizontal="center" vertical="center" wrapText="1"/>
    </xf>
    <xf numFmtId="49" fontId="15" fillId="7" borderId="1" xfId="5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1" xfId="1" applyFont="1" applyBorder="1"/>
    <xf numFmtId="0" fontId="17" fillId="2" borderId="1" xfId="5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8" fillId="0" borderId="0" xfId="0" applyFont="1"/>
    <xf numFmtId="4" fontId="0" fillId="2" borderId="1" xfId="0" applyNumberFormat="1" applyFill="1" applyBorder="1"/>
    <xf numFmtId="0" fontId="16" fillId="2" borderId="1" xfId="7" applyFill="1" applyBorder="1" applyAlignment="1" applyProtection="1">
      <alignment horizontal="center" vertical="center" wrapText="1"/>
    </xf>
    <xf numFmtId="4" fontId="12" fillId="2" borderId="1" xfId="6" applyNumberFormat="1" applyFont="1" applyFill="1" applyBorder="1"/>
  </cellXfs>
  <cellStyles count="8">
    <cellStyle name="Comma 2" xfId="2"/>
    <cellStyle name="Good" xfId="4" builtinId="26"/>
    <cellStyle name="Hyperlink" xfId="7" builtinId="8"/>
    <cellStyle name="Neutral" xfId="6" builtinId="28"/>
    <cellStyle name="Normal" xfId="0" builtinId="0"/>
    <cellStyle name="Normal 2" xfId="1"/>
    <cellStyle name="Normal 3" xfId="5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bololoi@helpautism.ro" TargetMode="External"/><Relationship Id="rId3" Type="http://schemas.openxmlformats.org/officeDocument/2006/relationships/hyperlink" Target="mailto:psihoconex18@gmail.com" TargetMode="External"/><Relationship Id="rId7" Type="http://schemas.openxmlformats.org/officeDocument/2006/relationships/hyperlink" Target="mailto:daiela.bololoi@helpautism.ro" TargetMode="External"/><Relationship Id="rId2" Type="http://schemas.openxmlformats.org/officeDocument/2006/relationships/hyperlink" Target="mailto:ongspunedavietii@gmail.com" TargetMode="External"/><Relationship Id="rId1" Type="http://schemas.openxmlformats.org/officeDocument/2006/relationships/hyperlink" Target="mailto:georgiana.chivan@yahoo.com" TargetMode="External"/><Relationship Id="rId6" Type="http://schemas.openxmlformats.org/officeDocument/2006/relationships/hyperlink" Target="mailto:nickoprea22@yahoo.com" TargetMode="External"/><Relationship Id="rId5" Type="http://schemas.openxmlformats.org/officeDocument/2006/relationships/hyperlink" Target="mailto:iulia@institutulcopilului.ro" TargetMode="External"/><Relationship Id="rId4" Type="http://schemas.openxmlformats.org/officeDocument/2006/relationships/hyperlink" Target="mailto:office@peopledevelop.ro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zoomScaleNormal="100" workbookViewId="0">
      <selection activeCell="D13" sqref="D13"/>
    </sheetView>
  </sheetViews>
  <sheetFormatPr defaultRowHeight="15"/>
  <cols>
    <col min="1" max="1" width="7.7109375" customWidth="1"/>
    <col min="3" max="3" width="30.42578125" bestFit="1" customWidth="1"/>
    <col min="4" max="4" width="25.85546875" bestFit="1" customWidth="1"/>
    <col min="5" max="5" width="15.7109375" customWidth="1"/>
    <col min="8" max="8" width="9.5703125" customWidth="1"/>
    <col min="9" max="9" width="12.42578125" customWidth="1"/>
    <col min="10" max="10" width="15.5703125" customWidth="1"/>
    <col min="11" max="11" width="16" customWidth="1"/>
    <col min="12" max="12" width="17.42578125" style="27" customWidth="1"/>
    <col min="14" max="14" width="11.85546875" customWidth="1"/>
    <col min="19" max="19" width="20" customWidth="1"/>
  </cols>
  <sheetData>
    <row r="1" spans="1:12">
      <c r="B1" t="s">
        <v>32</v>
      </c>
    </row>
    <row r="2" spans="1:12">
      <c r="B2" t="s">
        <v>42</v>
      </c>
    </row>
    <row r="5" spans="1:12" ht="48.75">
      <c r="A5" s="2" t="s">
        <v>0</v>
      </c>
      <c r="B5" s="3" t="s">
        <v>1</v>
      </c>
      <c r="C5" s="3" t="s">
        <v>2</v>
      </c>
      <c r="D5" s="3" t="s">
        <v>3</v>
      </c>
      <c r="E5" s="4" t="s">
        <v>4</v>
      </c>
      <c r="F5" s="3" t="s">
        <v>5</v>
      </c>
      <c r="G5" s="3" t="s">
        <v>6</v>
      </c>
      <c r="H5" s="3" t="s">
        <v>7</v>
      </c>
      <c r="I5" s="3" t="s">
        <v>43</v>
      </c>
      <c r="J5" s="3" t="s">
        <v>44</v>
      </c>
      <c r="K5" s="5" t="s">
        <v>45</v>
      </c>
      <c r="L5" s="2" t="s">
        <v>46</v>
      </c>
    </row>
    <row r="6" spans="1:12">
      <c r="A6" s="6">
        <v>3</v>
      </c>
      <c r="B6" s="6" t="s">
        <v>8</v>
      </c>
      <c r="C6" s="6" t="s">
        <v>9</v>
      </c>
      <c r="D6" s="7" t="s">
        <v>10</v>
      </c>
      <c r="E6" s="8">
        <v>270771</v>
      </c>
      <c r="F6" s="8">
        <v>35</v>
      </c>
      <c r="G6" s="6">
        <f t="shared" ref="G6:G18" si="0">F6/5</f>
        <v>7</v>
      </c>
      <c r="H6" s="6">
        <v>28</v>
      </c>
      <c r="I6" s="6">
        <v>21</v>
      </c>
      <c r="J6" s="6">
        <f t="shared" ref="J6:J22" si="1">H6*I6</f>
        <v>588</v>
      </c>
      <c r="K6" s="9">
        <f t="shared" ref="K6:K14" si="2">J6*(13+140)</f>
        <v>89964</v>
      </c>
      <c r="L6" s="10"/>
    </row>
    <row r="7" spans="1:12">
      <c r="A7" s="6">
        <v>4</v>
      </c>
      <c r="B7" s="6" t="s">
        <v>8</v>
      </c>
      <c r="C7" s="6" t="s">
        <v>9</v>
      </c>
      <c r="D7" s="31" t="s">
        <v>11</v>
      </c>
      <c r="E7" s="8">
        <v>457924</v>
      </c>
      <c r="F7" s="8">
        <v>35</v>
      </c>
      <c r="G7" s="6">
        <f t="shared" si="0"/>
        <v>7</v>
      </c>
      <c r="H7" s="6">
        <v>28</v>
      </c>
      <c r="I7" s="6">
        <v>21</v>
      </c>
      <c r="J7" s="6">
        <f t="shared" si="1"/>
        <v>588</v>
      </c>
      <c r="K7" s="9">
        <f t="shared" si="2"/>
        <v>89964</v>
      </c>
      <c r="L7" s="10"/>
    </row>
    <row r="8" spans="1:12">
      <c r="A8" s="6">
        <v>5</v>
      </c>
      <c r="B8" s="6" t="s">
        <v>8</v>
      </c>
      <c r="C8" s="6" t="s">
        <v>9</v>
      </c>
      <c r="D8" s="31" t="s">
        <v>12</v>
      </c>
      <c r="E8" s="8">
        <v>824914</v>
      </c>
      <c r="F8" s="8">
        <v>35</v>
      </c>
      <c r="G8" s="6">
        <f t="shared" si="0"/>
        <v>7</v>
      </c>
      <c r="H8" s="6">
        <v>28</v>
      </c>
      <c r="I8" s="6">
        <v>21</v>
      </c>
      <c r="J8" s="6">
        <f t="shared" si="1"/>
        <v>588</v>
      </c>
      <c r="K8" s="9">
        <f t="shared" si="2"/>
        <v>89964</v>
      </c>
      <c r="L8" s="10"/>
    </row>
    <row r="9" spans="1:12">
      <c r="A9" s="6">
        <v>6</v>
      </c>
      <c r="B9" s="6" t="s">
        <v>8</v>
      </c>
      <c r="C9" s="6" t="s">
        <v>9</v>
      </c>
      <c r="D9" s="31" t="s">
        <v>13</v>
      </c>
      <c r="E9" s="8">
        <v>639062</v>
      </c>
      <c r="F9" s="8">
        <v>35</v>
      </c>
      <c r="G9" s="6">
        <f t="shared" si="0"/>
        <v>7</v>
      </c>
      <c r="H9" s="6">
        <v>28</v>
      </c>
      <c r="I9" s="6">
        <v>21</v>
      </c>
      <c r="J9" s="6">
        <f t="shared" si="1"/>
        <v>588</v>
      </c>
      <c r="K9" s="9">
        <f t="shared" si="2"/>
        <v>89964</v>
      </c>
      <c r="L9" s="10"/>
    </row>
    <row r="10" spans="1:12">
      <c r="A10" s="6">
        <v>7</v>
      </c>
      <c r="B10" s="6" t="s">
        <v>8</v>
      </c>
      <c r="C10" s="6" t="s">
        <v>9</v>
      </c>
      <c r="D10" s="31" t="s">
        <v>14</v>
      </c>
      <c r="E10" s="8" t="s">
        <v>33</v>
      </c>
      <c r="F10" s="8">
        <v>35</v>
      </c>
      <c r="G10" s="6">
        <f t="shared" si="0"/>
        <v>7</v>
      </c>
      <c r="H10" s="6">
        <v>28</v>
      </c>
      <c r="I10" s="6">
        <v>21</v>
      </c>
      <c r="J10" s="6">
        <f t="shared" si="1"/>
        <v>588</v>
      </c>
      <c r="K10" s="9">
        <f t="shared" si="2"/>
        <v>89964</v>
      </c>
      <c r="L10" s="10"/>
    </row>
    <row r="11" spans="1:12">
      <c r="A11" s="6">
        <v>8</v>
      </c>
      <c r="B11" s="6" t="s">
        <v>8</v>
      </c>
      <c r="C11" s="6" t="s">
        <v>9</v>
      </c>
      <c r="D11" s="31" t="s">
        <v>15</v>
      </c>
      <c r="E11" s="8">
        <v>244141</v>
      </c>
      <c r="F11" s="8">
        <v>35</v>
      </c>
      <c r="G11" s="6">
        <f t="shared" si="0"/>
        <v>7</v>
      </c>
      <c r="H11" s="6">
        <v>28</v>
      </c>
      <c r="I11" s="6">
        <v>21</v>
      </c>
      <c r="J11" s="6">
        <f t="shared" si="1"/>
        <v>588</v>
      </c>
      <c r="K11" s="9">
        <f t="shared" si="2"/>
        <v>89964</v>
      </c>
      <c r="L11" s="10"/>
    </row>
    <row r="12" spans="1:12">
      <c r="A12" s="6">
        <v>9</v>
      </c>
      <c r="B12" s="6" t="s">
        <v>8</v>
      </c>
      <c r="C12" s="6" t="s">
        <v>9</v>
      </c>
      <c r="D12" s="32" t="s">
        <v>16</v>
      </c>
      <c r="E12" s="10">
        <v>295145</v>
      </c>
      <c r="F12" s="8">
        <v>35</v>
      </c>
      <c r="G12" s="6">
        <f t="shared" si="0"/>
        <v>7</v>
      </c>
      <c r="H12" s="6">
        <v>28</v>
      </c>
      <c r="I12" s="6">
        <v>21</v>
      </c>
      <c r="J12" s="6">
        <f t="shared" si="1"/>
        <v>588</v>
      </c>
      <c r="K12" s="9">
        <f t="shared" si="2"/>
        <v>89964</v>
      </c>
      <c r="L12" s="10"/>
    </row>
    <row r="13" spans="1:12">
      <c r="A13" s="6">
        <v>10</v>
      </c>
      <c r="B13" s="6" t="s">
        <v>8</v>
      </c>
      <c r="C13" s="6" t="s">
        <v>9</v>
      </c>
      <c r="D13" s="32" t="s">
        <v>17</v>
      </c>
      <c r="E13" s="10">
        <v>977828</v>
      </c>
      <c r="F13" s="8">
        <v>35</v>
      </c>
      <c r="G13" s="6">
        <f t="shared" si="0"/>
        <v>7</v>
      </c>
      <c r="H13" s="6">
        <v>28</v>
      </c>
      <c r="I13" s="6">
        <v>21</v>
      </c>
      <c r="J13" s="6">
        <f t="shared" si="1"/>
        <v>588</v>
      </c>
      <c r="K13" s="9">
        <f t="shared" si="2"/>
        <v>89964</v>
      </c>
      <c r="L13" s="10"/>
    </row>
    <row r="14" spans="1:12">
      <c r="A14" s="6">
        <v>11</v>
      </c>
      <c r="B14" s="6" t="s">
        <v>8</v>
      </c>
      <c r="C14" s="6" t="s">
        <v>9</v>
      </c>
      <c r="D14" s="32" t="s">
        <v>18</v>
      </c>
      <c r="E14" s="10" t="s">
        <v>19</v>
      </c>
      <c r="F14" s="8">
        <v>35</v>
      </c>
      <c r="G14" s="6">
        <f t="shared" si="0"/>
        <v>7</v>
      </c>
      <c r="H14" s="6">
        <v>28</v>
      </c>
      <c r="I14" s="6">
        <v>21</v>
      </c>
      <c r="J14" s="6">
        <f t="shared" si="1"/>
        <v>588</v>
      </c>
      <c r="K14" s="9">
        <f t="shared" si="2"/>
        <v>89964</v>
      </c>
      <c r="L14" s="10"/>
    </row>
    <row r="15" spans="1:12">
      <c r="A15" s="6"/>
      <c r="B15" s="11"/>
      <c r="C15" s="11" t="s">
        <v>20</v>
      </c>
      <c r="D15" s="12"/>
      <c r="E15" s="13"/>
      <c r="F15" s="14"/>
      <c r="G15" s="6"/>
      <c r="H15" s="11"/>
      <c r="I15" s="6"/>
      <c r="J15" s="6"/>
      <c r="K15" s="1">
        <f>SUM(K6:K14)</f>
        <v>809676</v>
      </c>
      <c r="L15" s="16">
        <f>ROUND(K15*14.913/100,2)</f>
        <v>120746.98</v>
      </c>
    </row>
    <row r="16" spans="1:12">
      <c r="A16" s="6">
        <v>12</v>
      </c>
      <c r="B16" s="6" t="s">
        <v>21</v>
      </c>
      <c r="C16" s="6" t="s">
        <v>22</v>
      </c>
      <c r="D16" s="17" t="s">
        <v>23</v>
      </c>
      <c r="E16" s="17">
        <v>934218</v>
      </c>
      <c r="F16" s="6">
        <v>52.5</v>
      </c>
      <c r="G16" s="6">
        <f t="shared" si="0"/>
        <v>10.5</v>
      </c>
      <c r="H16" s="6">
        <v>42</v>
      </c>
      <c r="I16" s="6">
        <v>21</v>
      </c>
      <c r="J16" s="6">
        <f t="shared" si="1"/>
        <v>882</v>
      </c>
      <c r="K16" s="9">
        <f t="shared" ref="K16:K18" si="3">J16*(13+140)</f>
        <v>134946</v>
      </c>
      <c r="L16" s="18"/>
    </row>
    <row r="17" spans="1:16">
      <c r="A17" s="6"/>
      <c r="B17" s="11"/>
      <c r="C17" s="11" t="s">
        <v>24</v>
      </c>
      <c r="D17" s="19"/>
      <c r="E17" s="19"/>
      <c r="F17" s="11"/>
      <c r="G17" s="6"/>
      <c r="H17" s="11"/>
      <c r="I17" s="6"/>
      <c r="J17" s="6"/>
      <c r="K17" s="1">
        <f>SUM(K16)</f>
        <v>134946</v>
      </c>
      <c r="L17" s="16">
        <f>ROUND(K17*14.913/100,2)</f>
        <v>20124.5</v>
      </c>
    </row>
    <row r="18" spans="1:16">
      <c r="A18" s="6">
        <v>13</v>
      </c>
      <c r="B18" s="6" t="s">
        <v>25</v>
      </c>
      <c r="C18" s="8" t="s">
        <v>26</v>
      </c>
      <c r="D18" s="6" t="s">
        <v>27</v>
      </c>
      <c r="E18" s="6" t="s">
        <v>28</v>
      </c>
      <c r="F18" s="6">
        <v>52.5</v>
      </c>
      <c r="G18" s="6">
        <f t="shared" si="0"/>
        <v>10.5</v>
      </c>
      <c r="H18" s="6">
        <v>42</v>
      </c>
      <c r="I18" s="6">
        <v>21</v>
      </c>
      <c r="J18" s="6">
        <f t="shared" si="1"/>
        <v>882</v>
      </c>
      <c r="K18" s="9">
        <f t="shared" si="3"/>
        <v>134946</v>
      </c>
      <c r="L18" s="16"/>
    </row>
    <row r="19" spans="1:16" ht="24">
      <c r="A19" s="6"/>
      <c r="B19" s="6"/>
      <c r="C19" s="14" t="s">
        <v>29</v>
      </c>
      <c r="D19" s="6"/>
      <c r="E19" s="6"/>
      <c r="F19" s="6"/>
      <c r="G19" s="6"/>
      <c r="H19" s="6"/>
      <c r="I19" s="6"/>
      <c r="J19" s="6"/>
      <c r="K19" s="1">
        <f>K18</f>
        <v>134946</v>
      </c>
      <c r="L19" s="16">
        <f>ROUND(K19*14.913/100,2)</f>
        <v>20124.5</v>
      </c>
    </row>
    <row r="20" spans="1:16">
      <c r="A20" s="28">
        <v>14</v>
      </c>
      <c r="B20" s="28" t="s">
        <v>40</v>
      </c>
      <c r="C20" s="28" t="s">
        <v>34</v>
      </c>
      <c r="D20" s="33" t="s">
        <v>37</v>
      </c>
      <c r="E20" s="29" t="s">
        <v>38</v>
      </c>
      <c r="F20" s="28">
        <v>35</v>
      </c>
      <c r="G20" s="29">
        <f>F20/5</f>
        <v>7</v>
      </c>
      <c r="H20" s="29">
        <v>28</v>
      </c>
      <c r="I20" s="29">
        <v>21</v>
      </c>
      <c r="J20" s="6">
        <f t="shared" si="1"/>
        <v>588</v>
      </c>
      <c r="K20" s="30">
        <f t="shared" ref="K20" si="4">J20*(13+140)</f>
        <v>89964</v>
      </c>
      <c r="L20" s="16"/>
    </row>
    <row r="21" spans="1:16">
      <c r="A21" s="28"/>
      <c r="B21" s="28"/>
      <c r="C21" s="34" t="s">
        <v>41</v>
      </c>
      <c r="D21" s="28"/>
      <c r="E21" s="29"/>
      <c r="F21" s="28"/>
      <c r="G21" s="29"/>
      <c r="H21" s="29"/>
      <c r="I21" s="29"/>
      <c r="J21" s="6"/>
      <c r="K21" s="30">
        <f>K20</f>
        <v>89964</v>
      </c>
      <c r="L21" s="16">
        <f>ROUND(K21*14.913/100,2)</f>
        <v>13416.33</v>
      </c>
    </row>
    <row r="22" spans="1:16">
      <c r="A22" s="28">
        <v>15</v>
      </c>
      <c r="B22" s="28"/>
      <c r="C22" s="28" t="s">
        <v>35</v>
      </c>
      <c r="D22" s="33" t="s">
        <v>36</v>
      </c>
      <c r="E22" s="29">
        <v>329634</v>
      </c>
      <c r="F22" s="28">
        <v>35</v>
      </c>
      <c r="G22" s="29">
        <f>F22/5</f>
        <v>7</v>
      </c>
      <c r="H22" s="29">
        <v>28</v>
      </c>
      <c r="I22" s="29">
        <v>21</v>
      </c>
      <c r="J22" s="6">
        <f t="shared" si="1"/>
        <v>588</v>
      </c>
      <c r="K22" s="30">
        <f t="shared" ref="K22" si="5">J22*(13+140)</f>
        <v>89964</v>
      </c>
      <c r="L22" s="16"/>
    </row>
    <row r="23" spans="1:16">
      <c r="A23" s="6"/>
      <c r="B23" s="11"/>
      <c r="C23" s="35" t="s">
        <v>39</v>
      </c>
      <c r="D23" s="11"/>
      <c r="E23" s="11"/>
      <c r="F23" s="11"/>
      <c r="G23" s="6"/>
      <c r="H23" s="11"/>
      <c r="I23" s="6"/>
      <c r="J23" s="6"/>
      <c r="K23" s="1">
        <f>K22</f>
        <v>89964</v>
      </c>
      <c r="L23" s="16">
        <f>ROUND(K23*14.913/100,2)+3.6</f>
        <v>13419.93</v>
      </c>
    </row>
    <row r="24" spans="1:16">
      <c r="A24" s="11"/>
      <c r="B24" s="11"/>
      <c r="C24" s="36" t="s">
        <v>30</v>
      </c>
      <c r="D24" s="14"/>
      <c r="E24" s="11"/>
      <c r="F24" s="14"/>
      <c r="G24" s="11"/>
      <c r="H24" s="11"/>
      <c r="I24" s="11"/>
      <c r="J24" s="11"/>
      <c r="K24" s="1">
        <f>K15+K17+K19+K21+K23</f>
        <v>1259496</v>
      </c>
      <c r="L24" s="15">
        <f>L15+L17+L19+L21+L23</f>
        <v>187832.23999999996</v>
      </c>
    </row>
    <row r="28" spans="1:16">
      <c r="N28" s="26">
        <f>L24-E31</f>
        <v>0</v>
      </c>
      <c r="P28" s="26"/>
    </row>
    <row r="30" spans="1:16" ht="39">
      <c r="D30" s="20" t="s">
        <v>47</v>
      </c>
      <c r="E30" s="21">
        <f>K24</f>
        <v>1259496</v>
      </c>
      <c r="N30" s="26"/>
    </row>
    <row r="31" spans="1:16" ht="24.75">
      <c r="D31" s="22" t="s">
        <v>48</v>
      </c>
      <c r="E31" s="23">
        <v>187832.24</v>
      </c>
    </row>
    <row r="32" spans="1:16" ht="30.75">
      <c r="D32" s="24" t="s">
        <v>31</v>
      </c>
      <c r="E32" s="25">
        <f>ROUND(E31/E30,5)</f>
        <v>0.14913000000000001</v>
      </c>
    </row>
  </sheetData>
  <pageMargins left="0.23622047244094491" right="0.27559055118110237" top="0.74803149606299213" bottom="0.74803149606299213" header="0.31496062992125984" footer="0.31496062992125984"/>
  <pageSetup paperSize="9" scale="8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F25" sqref="F25"/>
    </sheetView>
  </sheetViews>
  <sheetFormatPr defaultRowHeight="15"/>
  <cols>
    <col min="2" max="2" width="11" customWidth="1"/>
    <col min="3" max="3" width="14.140625" customWidth="1"/>
    <col min="4" max="4" width="44.140625" customWidth="1"/>
    <col min="5" max="5" width="52.28515625" customWidth="1"/>
    <col min="6" max="6" width="18.42578125" style="40" customWidth="1"/>
    <col min="7" max="7" width="28" customWidth="1"/>
    <col min="8" max="8" width="11.7109375" customWidth="1"/>
    <col min="9" max="9" width="10.140625" bestFit="1" customWidth="1"/>
  </cols>
  <sheetData>
    <row r="1" spans="1:9" ht="25.5">
      <c r="A1" s="42" t="s">
        <v>0</v>
      </c>
      <c r="B1" s="43" t="s">
        <v>1</v>
      </c>
      <c r="C1" s="43" t="s">
        <v>59</v>
      </c>
      <c r="D1" s="43" t="s">
        <v>60</v>
      </c>
      <c r="E1" s="43" t="s">
        <v>61</v>
      </c>
      <c r="F1" s="44" t="s">
        <v>62</v>
      </c>
      <c r="G1" s="43" t="s">
        <v>63</v>
      </c>
      <c r="H1" s="43" t="s">
        <v>93</v>
      </c>
      <c r="I1" s="43" t="s">
        <v>90</v>
      </c>
    </row>
    <row r="2" spans="1:9" s="41" customFormat="1" ht="30">
      <c r="A2" s="28">
        <v>1</v>
      </c>
      <c r="B2" s="45" t="s">
        <v>49</v>
      </c>
      <c r="C2" s="48">
        <v>26590428</v>
      </c>
      <c r="D2" s="46" t="s">
        <v>54</v>
      </c>
      <c r="E2" s="46" t="s">
        <v>86</v>
      </c>
      <c r="F2" s="38" t="s">
        <v>87</v>
      </c>
      <c r="G2" s="51" t="s">
        <v>91</v>
      </c>
      <c r="H2" s="52">
        <v>311850</v>
      </c>
      <c r="I2" s="50">
        <v>289575</v>
      </c>
    </row>
    <row r="3" spans="1:9" s="41" customFormat="1" ht="30">
      <c r="A3" s="28">
        <v>2</v>
      </c>
      <c r="B3" s="47" t="s">
        <v>49</v>
      </c>
      <c r="C3" s="47">
        <v>33234482</v>
      </c>
      <c r="D3" s="47" t="s">
        <v>88</v>
      </c>
      <c r="E3" s="49" t="s">
        <v>89</v>
      </c>
      <c r="F3" s="38" t="s">
        <v>87</v>
      </c>
      <c r="G3" s="51" t="s">
        <v>92</v>
      </c>
      <c r="H3" s="52">
        <v>17010</v>
      </c>
      <c r="I3" s="50">
        <v>12150</v>
      </c>
    </row>
    <row r="4" spans="1:9">
      <c r="A4" s="28">
        <v>3</v>
      </c>
      <c r="B4" s="28" t="s">
        <v>57</v>
      </c>
      <c r="C4" s="29">
        <v>39663300</v>
      </c>
      <c r="D4" s="28" t="s">
        <v>64</v>
      </c>
      <c r="E4" s="28" t="s">
        <v>65</v>
      </c>
      <c r="F4" s="37" t="s">
        <v>66</v>
      </c>
      <c r="G4" s="39" t="s">
        <v>67</v>
      </c>
      <c r="H4" s="52">
        <v>22275</v>
      </c>
      <c r="I4" s="30">
        <v>17820</v>
      </c>
    </row>
    <row r="5" spans="1:9">
      <c r="A5" s="28">
        <v>4</v>
      </c>
      <c r="B5" s="28" t="s">
        <v>52</v>
      </c>
      <c r="C5" s="29">
        <v>41747411</v>
      </c>
      <c r="D5" s="28" t="s">
        <v>50</v>
      </c>
      <c r="E5" s="28" t="s">
        <v>68</v>
      </c>
      <c r="F5" s="37" t="s">
        <v>69</v>
      </c>
      <c r="G5" s="39" t="s">
        <v>70</v>
      </c>
      <c r="H5" s="52">
        <v>89235</v>
      </c>
      <c r="I5" s="30">
        <v>120285</v>
      </c>
    </row>
    <row r="6" spans="1:9">
      <c r="A6" s="28">
        <v>5</v>
      </c>
      <c r="B6" s="28" t="s">
        <v>53</v>
      </c>
      <c r="C6" s="29">
        <v>48181645</v>
      </c>
      <c r="D6" s="28" t="s">
        <v>51</v>
      </c>
      <c r="E6" s="28" t="s">
        <v>71</v>
      </c>
      <c r="F6" s="37" t="s">
        <v>72</v>
      </c>
      <c r="G6" s="39" t="s">
        <v>73</v>
      </c>
      <c r="H6" s="52">
        <v>44685</v>
      </c>
      <c r="I6" s="30">
        <v>37935</v>
      </c>
    </row>
    <row r="7" spans="1:9">
      <c r="A7" s="28">
        <v>6</v>
      </c>
      <c r="B7" s="28" t="s">
        <v>55</v>
      </c>
      <c r="C7" s="29">
        <v>28242217</v>
      </c>
      <c r="D7" s="28" t="s">
        <v>74</v>
      </c>
      <c r="E7" s="28" t="s">
        <v>75</v>
      </c>
      <c r="F7" s="37" t="s">
        <v>76</v>
      </c>
      <c r="G7" s="39" t="s">
        <v>77</v>
      </c>
      <c r="H7" s="52">
        <v>50220</v>
      </c>
      <c r="I7" s="30">
        <v>49815</v>
      </c>
    </row>
    <row r="8" spans="1:9">
      <c r="A8" s="28">
        <v>7</v>
      </c>
      <c r="B8" s="28" t="s">
        <v>58</v>
      </c>
      <c r="C8" s="29">
        <v>33915883</v>
      </c>
      <c r="D8" s="28" t="s">
        <v>78</v>
      </c>
      <c r="E8" s="28" t="s">
        <v>79</v>
      </c>
      <c r="F8" s="37" t="s">
        <v>80</v>
      </c>
      <c r="G8" s="39" t="s">
        <v>81</v>
      </c>
      <c r="H8" s="52">
        <v>5940</v>
      </c>
      <c r="I8" s="30">
        <v>12015</v>
      </c>
    </row>
    <row r="9" spans="1:9">
      <c r="A9" s="28">
        <v>8</v>
      </c>
      <c r="B9" s="28" t="s">
        <v>56</v>
      </c>
      <c r="C9" s="29">
        <v>17159699</v>
      </c>
      <c r="D9" s="28" t="s">
        <v>82</v>
      </c>
      <c r="E9" s="28" t="s">
        <v>83</v>
      </c>
      <c r="F9" s="37" t="s">
        <v>84</v>
      </c>
      <c r="G9" s="39" t="s">
        <v>85</v>
      </c>
      <c r="H9" s="52">
        <v>8505</v>
      </c>
      <c r="I9" s="30">
        <v>10125</v>
      </c>
    </row>
  </sheetData>
  <hyperlinks>
    <hyperlink ref="G4" r:id="rId1"/>
    <hyperlink ref="G5" r:id="rId2"/>
    <hyperlink ref="G6" r:id="rId3"/>
    <hyperlink ref="G7" r:id="rId4"/>
    <hyperlink ref="G9" r:id="rId5"/>
    <hyperlink ref="G8" r:id="rId6"/>
    <hyperlink ref="G2" r:id="rId7"/>
    <hyperlink ref="G3" r:id="rId8"/>
  </hyperlink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SEPTEMBRIE 2023 </vt:lpstr>
      <vt:lpstr>TIPAR ALOCARE APRILIE TSA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rodica.nicolae</dc:creator>
  <cp:lastModifiedBy>rodica.nicolae</cp:lastModifiedBy>
  <cp:lastPrinted>2024-03-11T09:46:23Z</cp:lastPrinted>
  <dcterms:created xsi:type="dcterms:W3CDTF">2021-12-13T08:55:11Z</dcterms:created>
  <dcterms:modified xsi:type="dcterms:W3CDTF">2024-04-03T07:55:48Z</dcterms:modified>
</cp:coreProperties>
</file>